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<sst xmlns="http://schemas.openxmlformats.org/spreadsheetml/2006/main" count="159" uniqueCount="113">
  <si>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</si>
  <si>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</si>
  <si>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</si>
  <si>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</si>
  <si>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</si>
  <si>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</si>
  <si>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</si>
  <si>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</si>
  <si>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</si>
  <si>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</si>
  <si>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</si>
  <si>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</si>
  <si>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</si>
  <si>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</si>
  <si>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</si>
  <si>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</si>
  <si>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</si>
  <si>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</si>
  <si>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</si>
  <si>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</si>
  <si>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</si>
  <si>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</si>
  <si>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</si>
  <si>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</si>
  <si>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</si>
  <si>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</si>
  <si>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</si>
  <si>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</si>
  <si>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</si>
  <si>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</si>
  <si>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</si>
  <si>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</si>
  <si>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</si>
  <si>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</si>
  <si>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</si>
  <si>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</si>
  <si>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</si>
  <si>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</si>
  <si>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</si>
  <si>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</si>
  <si>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</si>
  <si>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</si>
  <si>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</si>
  <si>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</si>
  <si>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</si>
  <si>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</si>
  <si>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</si>
  <si>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</si>
  <si>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</si>
  <si>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</si>
  <si>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</si>
  <si>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</si>
  <si>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</si>
  <si>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</si>
  <si>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</si>
  <si>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</si>
  <si>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</si>
  <si>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</si>
  <si>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</si>
  <si>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</si>
  <si>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</si>
  <si>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</si>
  <si>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</si>
  <si>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</si>
  <si>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</si>
  <si>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</si>
  <si>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</si>
  <si>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</si>
  <si>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</si>
  <si>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</si>
  <si>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</si>
  <si>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</si>
  <si>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</si>
  <si>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</si>
  <si>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</si>
  <si>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</si>
  <si>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</si>
  <si>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</si>
  <si>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</si>
  <si>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</si>
  <si>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</si>
  <si>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</si>
  <si>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</si>
  <si>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</si>
  <si>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</si>
  <si>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</si>
  <si>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</si>
  <si>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</si>
  <si>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</si>
  <si>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</si>
  <si>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</si>
  <si>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</si>
  <si>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</si>
  <si>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</si>
  <si>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</si>
  <si>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</si>
  <si>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</si>
  <si>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</si>
  <si>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</si>
  <si>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</si>
  <si>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</si>
  <si>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</si>
  <si>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</si>
  <si>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</si>
  <si>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</si>
  <si>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</si>
  <si>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</si>
  <si>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</si>
  <si>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</si>
  <si>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</si>
  <si>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</si>
  <si>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</si>
  <si>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21.10.2014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</si>
</sst>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33875.100000000006</c:v>
                </c:pt>
                <c:pt idx="1">
                  <c:v>29122.8</c:v>
                </c:pt>
                <c:pt idx="2">
                  <c:v>1195</c:v>
                </c:pt>
                <c:pt idx="3">
                  <c:v>3557.3000000000065</c:v>
                </c:pt>
              </c:numCache>
            </c:numRef>
          </c:val>
          <c:shape val="box"/>
        </c:ser>
        <c:shape val="box"/>
        <c:axId val="60869002"/>
        <c:axId val="10950107"/>
      </c:bar3D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69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218299.51</c:v>
                </c:pt>
                <c:pt idx="1">
                  <c:v>181769.79999999993</c:v>
                </c:pt>
                <c:pt idx="2">
                  <c:v>20</c:v>
                </c:pt>
                <c:pt idx="3">
                  <c:v>12768.900000000001</c:v>
                </c:pt>
                <c:pt idx="4">
                  <c:v>22201.699999999997</c:v>
                </c:pt>
                <c:pt idx="5">
                  <c:v>186.9</c:v>
                </c:pt>
                <c:pt idx="6">
                  <c:v>1352.2100000000805</c:v>
                </c:pt>
              </c:numCache>
            </c:numRef>
          </c:val>
          <c:shape val="box"/>
        </c:ser>
        <c:shape val="box"/>
        <c:axId val="31442100"/>
        <c:axId val="14543445"/>
      </c:bar3D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421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151755.70000000004</c:v>
                </c:pt>
                <c:pt idx="1">
                  <c:v>123103.59999999999</c:v>
                </c:pt>
                <c:pt idx="2">
                  <c:v>4240.899999999999</c:v>
                </c:pt>
                <c:pt idx="3">
                  <c:v>2195.7</c:v>
                </c:pt>
                <c:pt idx="4">
                  <c:v>11374.099999999997</c:v>
                </c:pt>
                <c:pt idx="5">
                  <c:v>1160.3999999999999</c:v>
                </c:pt>
                <c:pt idx="6">
                  <c:v>9681.000000000055</c:v>
                </c:pt>
              </c:numCache>
            </c:numRef>
          </c:val>
          <c:shape val="box"/>
        </c:ser>
        <c:shape val="box"/>
        <c:axId val="63782142"/>
        <c:axId val="37168367"/>
      </c:bar3D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2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28856.499999999993</c:v>
                </c:pt>
                <c:pt idx="1">
                  <c:v>22260.9</c:v>
                </c:pt>
                <c:pt idx="2">
                  <c:v>725.1999999999997</c:v>
                </c:pt>
                <c:pt idx="3">
                  <c:v>337.9</c:v>
                </c:pt>
                <c:pt idx="4">
                  <c:v>18</c:v>
                </c:pt>
                <c:pt idx="5">
                  <c:v>5514.499999999992</c:v>
                </c:pt>
              </c:numCache>
            </c:numRef>
          </c:val>
          <c:shape val="box"/>
        </c:ser>
        <c:shape val="box"/>
        <c:axId val="66079848"/>
        <c:axId val="57847721"/>
      </c:bar3D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47721"/>
        <c:crosses val="autoZero"/>
        <c:auto val="1"/>
        <c:lblOffset val="100"/>
        <c:tickLblSkip val="1"/>
        <c:noMultiLvlLbl val="0"/>
      </c:catAx>
      <c:valAx>
        <c:axId val="57847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9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8917.600000000002</c:v>
                </c:pt>
                <c:pt idx="1">
                  <c:v>5919.699999999999</c:v>
                </c:pt>
                <c:pt idx="2">
                  <c:v>2.1</c:v>
                </c:pt>
                <c:pt idx="3">
                  <c:v>123.50000000000001</c:v>
                </c:pt>
                <c:pt idx="4">
                  <c:v>250.19999999999987</c:v>
                </c:pt>
                <c:pt idx="5">
                  <c:v>2622.1000000000035</c:v>
                </c:pt>
              </c:numCache>
            </c:numRef>
          </c:val>
          <c:shape val="box"/>
        </c:ser>
        <c:shape val="box"/>
        <c:axId val="50867442"/>
        <c:axId val="55153795"/>
      </c:bar3D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53795"/>
        <c:crosses val="autoZero"/>
        <c:auto val="1"/>
        <c:lblOffset val="100"/>
        <c:tickLblSkip val="2"/>
        <c:noMultiLvlLbl val="0"/>
      </c:catAx>
      <c:valAx>
        <c:axId val="55153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674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2604.2000000000003</c:v>
                </c:pt>
                <c:pt idx="1">
                  <c:v>1473.7</c:v>
                </c:pt>
                <c:pt idx="2">
                  <c:v>181.4</c:v>
                </c:pt>
                <c:pt idx="3">
                  <c:v>130.50000000000003</c:v>
                </c:pt>
                <c:pt idx="4">
                  <c:v>728.3000000000001</c:v>
                </c:pt>
                <c:pt idx="5">
                  <c:v>90.30000000000015</c:v>
                </c:pt>
              </c:numCache>
            </c:numRef>
          </c:val>
          <c:shape val="box"/>
        </c:ser>
        <c:shape val="box"/>
        <c:axId val="26622108"/>
        <c:axId val="38272381"/>
      </c:bar3D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72381"/>
        <c:crosses val="autoZero"/>
        <c:auto val="1"/>
        <c:lblOffset val="100"/>
        <c:tickLblSkip val="1"/>
        <c:noMultiLvlLbl val="0"/>
      </c:catAx>
      <c:valAx>
        <c:axId val="38272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221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28072.400000000005</c:v>
                </c:pt>
              </c:numCache>
            </c:numRef>
          </c:val>
          <c:shape val="box"/>
        </c:ser>
        <c:shape val="box"/>
        <c:axId val="8907110"/>
        <c:axId val="13055127"/>
      </c:bar3D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055127"/>
        <c:crosses val="autoZero"/>
        <c:auto val="1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1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218299.51</c:v>
                </c:pt>
                <c:pt idx="1">
                  <c:v>151755.70000000004</c:v>
                </c:pt>
                <c:pt idx="2">
                  <c:v>28856.499999999993</c:v>
                </c:pt>
                <c:pt idx="3">
                  <c:v>8917.600000000002</c:v>
                </c:pt>
                <c:pt idx="4">
                  <c:v>2604.2000000000003</c:v>
                </c:pt>
                <c:pt idx="5">
                  <c:v>33875.100000000006</c:v>
                </c:pt>
                <c:pt idx="6">
                  <c:v>28072.400000000005</c:v>
                </c:pt>
              </c:numCache>
            </c:numRef>
          </c:val>
          <c:shape val="box"/>
        </c:ser>
        <c:shape val="box"/>
        <c:axId val="50387280"/>
        <c:axId val="50832337"/>
      </c:bar3D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32337"/>
        <c:crosses val="autoZero"/>
        <c:auto val="1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72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430976.7</c:v>
                </c:pt>
                <c:pt idx="1">
                  <c:v>64495.399999999994</c:v>
                </c:pt>
                <c:pt idx="2">
                  <c:v>20516.600000000002</c:v>
                </c:pt>
                <c:pt idx="3">
                  <c:v>8131</c:v>
                </c:pt>
                <c:pt idx="4">
                  <c:v>7943.900000000001</c:v>
                </c:pt>
                <c:pt idx="5">
                  <c:v>92096.20000000004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368463.49999999994</c:v>
                </c:pt>
                <c:pt idx="1">
                  <c:v>36440.099999999984</c:v>
                </c:pt>
                <c:pt idx="2">
                  <c:v>15317.000000000004</c:v>
                </c:pt>
                <c:pt idx="3">
                  <c:v>6320.800000000001</c:v>
                </c:pt>
                <c:pt idx="4">
                  <c:v>4263.999999999999</c:v>
                </c:pt>
                <c:pt idx="5">
                  <c:v>61739.810000000216</c:v>
                </c:pt>
              </c:numCache>
            </c:numRef>
          </c:val>
          <c:shape val="box"/>
        </c:ser>
        <c:shape val="box"/>
        <c:axId val="54837850"/>
        <c:axId val="23778603"/>
      </c:bar3D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37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</f>
        <v>233864.2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</f>
        <v>218615.81</v>
      </c>
      <c r="E6" s="3">
        <f>D6/D137*100</f>
        <v>44.21573322698054</v>
      </c>
      <c r="F6" s="3">
        <f>D6/B6*100</f>
        <v>93.47981007781439</v>
      </c>
      <c r="G6" s="3">
        <f aca="true" t="shared" si="0" ref="G6:G41">D6/C6*100</f>
        <v>79.42800350388046</v>
      </c>
      <c r="H6" s="3">
        <f>B6-D6</f>
        <v>15248.390000000014</v>
      </c>
      <c r="I6" s="3">
        <f aca="true" t="shared" si="1" ref="I6:I41">C6-D6</f>
        <v>56621.890000000014</v>
      </c>
    </row>
    <row r="7" spans="1:9" ht="18">
      <c r="A7" s="29" t="s">
        <v>3</v>
      </c>
      <c r="B7" s="49">
        <f>191676+99</f>
        <v>191775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</f>
        <v>181773.79999999993</v>
      </c>
      <c r="E7" s="1">
        <f>D7/D6*100</f>
        <v>83.14760034967276</v>
      </c>
      <c r="F7" s="1">
        <f>D7/B7*100</f>
        <v>94.78493025681132</v>
      </c>
      <c r="G7" s="1">
        <f t="shared" si="0"/>
        <v>84.11088504530747</v>
      </c>
      <c r="H7" s="1">
        <f>B7-D7</f>
        <v>10001.20000000007</v>
      </c>
      <c r="I7" s="1">
        <f t="shared" si="1"/>
        <v>34338.300000000076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</f>
        <v>21.6</v>
      </c>
      <c r="E8" s="12">
        <f>D8/D6*100</f>
        <v>0.009880346714174058</v>
      </c>
      <c r="F8" s="1">
        <f>D8/B8*100</f>
        <v>48.4304932735426</v>
      </c>
      <c r="G8" s="1">
        <f t="shared" si="0"/>
        <v>48.4304932735426</v>
      </c>
      <c r="H8" s="1">
        <f aca="true" t="shared" si="2" ref="H8:H41">B8-D8</f>
        <v>23</v>
      </c>
      <c r="I8" s="1">
        <f t="shared" si="1"/>
        <v>23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</f>
        <v>12950.300000000001</v>
      </c>
      <c r="E9" s="1">
        <f>D9/D6*100</f>
        <v>5.923771020952237</v>
      </c>
      <c r="F9" s="1">
        <f aca="true" t="shared" si="3" ref="F9:F39">D9/B9*100</f>
        <v>94.73380052961917</v>
      </c>
      <c r="G9" s="1">
        <f t="shared" si="0"/>
        <v>75.71636546478247</v>
      </c>
      <c r="H9" s="1">
        <f t="shared" si="2"/>
        <v>719.8999999999996</v>
      </c>
      <c r="I9" s="1">
        <f t="shared" si="1"/>
        <v>4153.4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</f>
        <v>22249.899999999998</v>
      </c>
      <c r="E10" s="1">
        <f>D10/D6*100</f>
        <v>10.177626220171359</v>
      </c>
      <c r="F10" s="1">
        <f t="shared" si="3"/>
        <v>85.40900541246017</v>
      </c>
      <c r="G10" s="1">
        <f t="shared" si="0"/>
        <v>56.4066877083571</v>
      </c>
      <c r="H10" s="1">
        <f t="shared" si="2"/>
        <v>3801.100000000002</v>
      </c>
      <c r="I10" s="1">
        <f t="shared" si="1"/>
        <v>17195.600000000002</v>
      </c>
    </row>
    <row r="11" spans="1:9" ht="18">
      <c r="A11" s="29" t="s">
        <v>15</v>
      </c>
      <c r="B11" s="49">
        <v>231.1</v>
      </c>
      <c r="C11" s="50">
        <f>281.8-31.7</f>
        <v>250.10000000000002</v>
      </c>
      <c r="D11" s="51">
        <f>4+4+12.7+4+4+14.5+4+115.8+4+14.4+5.4+0.1+13.4</f>
        <v>200.3</v>
      </c>
      <c r="E11" s="1">
        <f>D11/D6*100</f>
        <v>0.0916219188356048</v>
      </c>
      <c r="F11" s="1">
        <f t="shared" si="3"/>
        <v>86.6724361748161</v>
      </c>
      <c r="G11" s="1">
        <f t="shared" si="0"/>
        <v>80.08796481407437</v>
      </c>
      <c r="H11" s="1">
        <f t="shared" si="2"/>
        <v>30.799999999999983</v>
      </c>
      <c r="I11" s="1">
        <f t="shared" si="1"/>
        <v>49.80000000000001</v>
      </c>
    </row>
    <row r="12" spans="1:9" ht="18.75" thickBot="1">
      <c r="A12" s="29" t="s">
        <v>35</v>
      </c>
      <c r="B12" s="50">
        <f>B6-B7-B8-B9-B10-B11</f>
        <v>2092.3000000000125</v>
      </c>
      <c r="C12" s="50">
        <f>C6-C7-C8-C9-C10-C11</f>
        <v>2281.700000000003</v>
      </c>
      <c r="D12" s="50">
        <f>D6-D7-D8-D9-D10-D11</f>
        <v>1419.9100000000683</v>
      </c>
      <c r="E12" s="1">
        <f>D12/D6*100</f>
        <v>0.6495001436538685</v>
      </c>
      <c r="F12" s="1">
        <f t="shared" si="3"/>
        <v>67.86359508674951</v>
      </c>
      <c r="G12" s="1">
        <f t="shared" si="0"/>
        <v>62.23035456019925</v>
      </c>
      <c r="H12" s="1">
        <f t="shared" si="2"/>
        <v>672.3899999999442</v>
      </c>
      <c r="I12" s="1">
        <f t="shared" si="1"/>
        <v>861.7899999999347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159644.3+739.4+4754.8</f>
        <v>165138.49999999997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</f>
        <v>152815.10000000003</v>
      </c>
      <c r="E17" s="3">
        <f>D17/D137*100</f>
        <v>30.90733325578949</v>
      </c>
      <c r="F17" s="3">
        <f>D17/B17*100</f>
        <v>92.53753667376175</v>
      </c>
      <c r="G17" s="3">
        <f t="shared" si="0"/>
        <v>85.60729517201278</v>
      </c>
      <c r="H17" s="3">
        <f>B17-D17</f>
        <v>12323.399999999936</v>
      </c>
      <c r="I17" s="3">
        <f t="shared" si="1"/>
        <v>25691.99999999997</v>
      </c>
    </row>
    <row r="18" spans="1:9" ht="18">
      <c r="A18" s="29" t="s">
        <v>5</v>
      </c>
      <c r="B18" s="49">
        <f>124367.5+739.4+4641.9</f>
        <v>129748.79999999999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</f>
        <v>123103.59999999999</v>
      </c>
      <c r="E18" s="1">
        <f>D18/D17*100</f>
        <v>80.55722242108271</v>
      </c>
      <c r="F18" s="1">
        <f t="shared" si="3"/>
        <v>94.87841120688593</v>
      </c>
      <c r="G18" s="1">
        <f t="shared" si="0"/>
        <v>91.77049251208972</v>
      </c>
      <c r="H18" s="1">
        <f t="shared" si="2"/>
        <v>6645.199999999997</v>
      </c>
      <c r="I18" s="1">
        <f t="shared" si="1"/>
        <v>11039.300000000003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</f>
        <v>4789.799999999998</v>
      </c>
      <c r="E19" s="1">
        <f>D19/D17*100</f>
        <v>3.1343761185903736</v>
      </c>
      <c r="F19" s="1">
        <f t="shared" si="3"/>
        <v>72.94296809563691</v>
      </c>
      <c r="G19" s="1">
        <f t="shared" si="0"/>
        <v>61.26160693730333</v>
      </c>
      <c r="H19" s="1">
        <f t="shared" si="2"/>
        <v>1776.7000000000016</v>
      </c>
      <c r="I19" s="1">
        <f t="shared" si="1"/>
        <v>3028.800000000002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</f>
        <v>2277.2999999999997</v>
      </c>
      <c r="E20" s="1">
        <f>D20/D17*100</f>
        <v>1.4902323134297588</v>
      </c>
      <c r="F20" s="1">
        <f t="shared" si="3"/>
        <v>94.17724659856913</v>
      </c>
      <c r="G20" s="1">
        <f t="shared" si="0"/>
        <v>80.28273284918563</v>
      </c>
      <c r="H20" s="1">
        <f t="shared" si="2"/>
        <v>140.80000000000018</v>
      </c>
      <c r="I20" s="1">
        <f t="shared" si="1"/>
        <v>559.3000000000002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</f>
        <v>11551.299999999997</v>
      </c>
      <c r="E21" s="1">
        <f>D21/D17*100</f>
        <v>7.559004313055448</v>
      </c>
      <c r="F21" s="1">
        <f t="shared" si="3"/>
        <v>86.07333666162454</v>
      </c>
      <c r="G21" s="1">
        <f t="shared" si="0"/>
        <v>59.68553654100528</v>
      </c>
      <c r="H21" s="1">
        <f t="shared" si="2"/>
        <v>1869.0000000000018</v>
      </c>
      <c r="I21" s="1">
        <f t="shared" si="1"/>
        <v>7802.300000000001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14.2+80.1+19.7+105+3.5+1.3+30+84.1+0.1+72.2+54.8+15.1+59.3+59.3+8.9+52.2+1.2+36.9+21.6+108.1+114.2+52.3+53.9+3.6+52.3+56.5+0.1</f>
        <v>1160.4999999999998</v>
      </c>
      <c r="E22" s="1">
        <f>D22/D17*100</f>
        <v>0.7594144819458283</v>
      </c>
      <c r="F22" s="1">
        <f t="shared" si="3"/>
        <v>96.59563842184116</v>
      </c>
      <c r="G22" s="1">
        <f t="shared" si="0"/>
        <v>83.16611724236776</v>
      </c>
      <c r="H22" s="1">
        <f t="shared" si="2"/>
        <v>40.90000000000032</v>
      </c>
      <c r="I22" s="1">
        <f t="shared" si="1"/>
        <v>234.90000000000032</v>
      </c>
    </row>
    <row r="23" spans="1:9" ht="18.75" thickBot="1">
      <c r="A23" s="29" t="s">
        <v>35</v>
      </c>
      <c r="B23" s="50">
        <f>B17-B18-B19-B20-B21-B22</f>
        <v>11783.399999999985</v>
      </c>
      <c r="C23" s="50">
        <f>C17-C18-C19-C20-C21-C22</f>
        <v>12960.000000000016</v>
      </c>
      <c r="D23" s="50">
        <f>D17-D18-D19-D20-D21-D22</f>
        <v>9932.600000000048</v>
      </c>
      <c r="E23" s="1">
        <f>D23/D17*100</f>
        <v>6.499750351895884</v>
      </c>
      <c r="F23" s="1">
        <f t="shared" si="3"/>
        <v>84.29315817166574</v>
      </c>
      <c r="G23" s="1">
        <f t="shared" si="0"/>
        <v>76.6404320987657</v>
      </c>
      <c r="H23" s="1">
        <f t="shared" si="2"/>
        <v>1850.7999999999374</v>
      </c>
      <c r="I23" s="1">
        <f t="shared" si="1"/>
        <v>3027.3999999999687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</f>
        <v>31813.899999999998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</f>
        <v>28925.299999999992</v>
      </c>
      <c r="E31" s="3">
        <f>D31/D137*100</f>
        <v>5.850232644703875</v>
      </c>
      <c r="F31" s="3">
        <f>D31/B31*100</f>
        <v>90.92032099176774</v>
      </c>
      <c r="G31" s="3">
        <f t="shared" si="0"/>
        <v>78.76123544259677</v>
      </c>
      <c r="H31" s="3">
        <f t="shared" si="2"/>
        <v>2888.600000000006</v>
      </c>
      <c r="I31" s="3">
        <f t="shared" si="1"/>
        <v>7800.000000000011</v>
      </c>
    </row>
    <row r="32" spans="1:9" ht="18">
      <c r="A32" s="29" t="s">
        <v>3</v>
      </c>
      <c r="B32" s="49">
        <f>24397.2+42.9-63.4</f>
        <v>24376.7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</f>
        <v>22260.9</v>
      </c>
      <c r="E32" s="1">
        <f>D32/D31*100</f>
        <v>76.95996238586984</v>
      </c>
      <c r="F32" s="1">
        <f t="shared" si="3"/>
        <v>91.32040021824119</v>
      </c>
      <c r="G32" s="1">
        <f t="shared" si="0"/>
        <v>79.69562228809555</v>
      </c>
      <c r="H32" s="1">
        <f t="shared" si="2"/>
        <v>2115.7999999999993</v>
      </c>
      <c r="I32" s="1">
        <f t="shared" si="1"/>
        <v>5671.5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</f>
        <v>727.2999999999997</v>
      </c>
      <c r="E34" s="1">
        <f>D34/D31*100</f>
        <v>2.5144078021662692</v>
      </c>
      <c r="F34" s="1">
        <f t="shared" si="3"/>
        <v>60.05780346820807</v>
      </c>
      <c r="G34" s="1">
        <f t="shared" si="0"/>
        <v>41.91447671738126</v>
      </c>
      <c r="H34" s="1">
        <f t="shared" si="2"/>
        <v>483.7000000000003</v>
      </c>
      <c r="I34" s="1">
        <f t="shared" si="1"/>
        <v>1007.9000000000003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1.2373251098519291</v>
      </c>
      <c r="F35" s="19">
        <f t="shared" si="3"/>
        <v>91.1614875191034</v>
      </c>
      <c r="G35" s="19">
        <f t="shared" si="0"/>
        <v>82.03071281228513</v>
      </c>
      <c r="H35" s="19">
        <f t="shared" si="2"/>
        <v>34.700000000000045</v>
      </c>
      <c r="I35" s="19">
        <f t="shared" si="1"/>
        <v>78.39999999999998</v>
      </c>
    </row>
    <row r="36" spans="1:9" ht="18">
      <c r="A36" s="29" t="s">
        <v>15</v>
      </c>
      <c r="B36" s="49">
        <f>20.4+1</f>
        <v>21.4</v>
      </c>
      <c r="C36" s="50">
        <f>45.2-20+3</f>
        <v>28.200000000000003</v>
      </c>
      <c r="D36" s="50">
        <f>3.6+3.6+7.2+3.6</f>
        <v>18</v>
      </c>
      <c r="E36" s="1">
        <f>D36/D31*100</f>
        <v>0.06222925950638371</v>
      </c>
      <c r="F36" s="1">
        <f t="shared" si="3"/>
        <v>84.11214953271029</v>
      </c>
      <c r="G36" s="1">
        <f t="shared" si="0"/>
        <v>63.82978723404255</v>
      </c>
      <c r="H36" s="1">
        <f t="shared" si="2"/>
        <v>3.3999999999999986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5812.199999999997</v>
      </c>
      <c r="C37" s="49">
        <f>C31-C32-C34-C35-C33-C36</f>
        <v>6593.200000000002</v>
      </c>
      <c r="D37" s="49">
        <f>D31-D32-D34-D35-D33-D36</f>
        <v>5561.199999999992</v>
      </c>
      <c r="E37" s="1">
        <f>D37/D31*100</f>
        <v>19.226075442605584</v>
      </c>
      <c r="F37" s="1">
        <f t="shared" si="3"/>
        <v>95.68149753965787</v>
      </c>
      <c r="G37" s="1">
        <f t="shared" si="0"/>
        <v>84.34750955529925</v>
      </c>
      <c r="H37" s="1">
        <f>B37-D37</f>
        <v>251.00000000000546</v>
      </c>
      <c r="I37" s="1">
        <f t="shared" si="1"/>
        <v>1032.00000000001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39.9+10-0.1+63.8+32.1+23.9+51.2+20.3+38.8+26.2+1.3+95+24+3.6+45.4+22.4</f>
        <v>497.8</v>
      </c>
      <c r="E41" s="3">
        <f>D41/D137*100</f>
        <v>0.10068161127226302</v>
      </c>
      <c r="F41" s="3">
        <f>D41/B41*100</f>
        <v>65.16559759130777</v>
      </c>
      <c r="G41" s="3">
        <f t="shared" si="0"/>
        <v>60.66292956373385</v>
      </c>
      <c r="H41" s="3">
        <f t="shared" si="2"/>
        <v>266.09999999999997</v>
      </c>
      <c r="I41" s="3">
        <f t="shared" si="1"/>
        <v>322.8000000000001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</f>
        <v>4512.7</v>
      </c>
      <c r="E43" s="3">
        <f>D43/D137*100</f>
        <v>0.9127077283815616</v>
      </c>
      <c r="F43" s="3">
        <f>D43/B43*100</f>
        <v>89.3444732621909</v>
      </c>
      <c r="G43" s="3">
        <f aca="true" t="shared" si="4" ref="G43:G73">D43/C43*100</f>
        <v>73.91567843805281</v>
      </c>
      <c r="H43" s="3">
        <f>B43-D43</f>
        <v>538.1999999999998</v>
      </c>
      <c r="I43" s="3">
        <f aca="true" t="shared" si="5" ref="I43:I74">C43-D43</f>
        <v>1592.5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</f>
        <v>4109.799999999999</v>
      </c>
      <c r="E44" s="1">
        <f>D44/D43*100</f>
        <v>91.07186385090964</v>
      </c>
      <c r="F44" s="1">
        <f aca="true" t="shared" si="6" ref="F44:F71">D44/B44*100</f>
        <v>92.01182107195628</v>
      </c>
      <c r="G44" s="1">
        <f t="shared" si="4"/>
        <v>76.68395715938348</v>
      </c>
      <c r="H44" s="1">
        <f aca="true" t="shared" si="7" ref="H44:H71">B44-D44</f>
        <v>356.8000000000011</v>
      </c>
      <c r="I44" s="1">
        <f t="shared" si="5"/>
        <v>1249.6000000000013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0.02215968267334412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3.2+3.4-0.1+3.7+3.6+3.5+3.2+5.6</f>
        <v>26.099999999999994</v>
      </c>
      <c r="E46" s="1">
        <f>D46/D43*100</f>
        <v>0.5783677177742813</v>
      </c>
      <c r="F46" s="1">
        <f t="shared" si="6"/>
        <v>85.2941176470588</v>
      </c>
      <c r="G46" s="1">
        <f t="shared" si="4"/>
        <v>57.999999999999986</v>
      </c>
      <c r="H46" s="1">
        <f t="shared" si="7"/>
        <v>4.500000000000007</v>
      </c>
      <c r="I46" s="1">
        <f t="shared" si="5"/>
        <v>18.900000000000006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23.1+2.7+0.5+0.4+5.2+0.6+99.9+12.6+20.5-0.1+2+19.6+1.1+0.5+4.4+0.4+3.4+4+2.3+0.3+1.3+0.1+0.3</f>
        <v>205.10000000000005</v>
      </c>
      <c r="E47" s="1">
        <f>D47/D43*100</f>
        <v>4.54495091630288</v>
      </c>
      <c r="F47" s="1">
        <f t="shared" si="6"/>
        <v>75.48767022451234</v>
      </c>
      <c r="G47" s="1">
        <f t="shared" si="4"/>
        <v>53.803777544596024</v>
      </c>
      <c r="H47" s="1">
        <f t="shared" si="7"/>
        <v>66.59999999999994</v>
      </c>
      <c r="I47" s="1">
        <f t="shared" si="5"/>
        <v>176.1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170.7000000000005</v>
      </c>
      <c r="E48" s="1">
        <f>D48/D43*100</f>
        <v>3.782657832339852</v>
      </c>
      <c r="F48" s="1">
        <f t="shared" si="6"/>
        <v>60.74733096085443</v>
      </c>
      <c r="G48" s="1">
        <f t="shared" si="4"/>
        <v>53.57815442561233</v>
      </c>
      <c r="H48" s="1">
        <f t="shared" si="7"/>
        <v>110.29999999999876</v>
      </c>
      <c r="I48" s="1">
        <f t="shared" si="5"/>
        <v>147.89999999999873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</f>
        <v>8957.600000000002</v>
      </c>
      <c r="E49" s="3">
        <f>D49/D137*100</f>
        <v>1.8117026941189707</v>
      </c>
      <c r="F49" s="3">
        <f>D49/B49*100</f>
        <v>89.84283321464753</v>
      </c>
      <c r="G49" s="3">
        <f t="shared" si="4"/>
        <v>73.78461639841191</v>
      </c>
      <c r="H49" s="3">
        <f>B49-D49</f>
        <v>1012.6999999999971</v>
      </c>
      <c r="I49" s="3">
        <f t="shared" si="5"/>
        <v>3182.5999999999967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282.8+343.5+279.8+360.5+269.9+364.8-0.1+7.2+231.6+28.9+358.6+269.6+381.2-0.1+7.2+297.2+563.3+0.1+313.9+22.4+240.9+0.1+181.6+201.2+250.5+390.2-0.1+273</f>
        <v>5919.699999999999</v>
      </c>
      <c r="E50" s="1">
        <f>D50/D49*100</f>
        <v>66.08578190586762</v>
      </c>
      <c r="F50" s="1">
        <f t="shared" si="6"/>
        <v>94.65310756143967</v>
      </c>
      <c r="G50" s="1">
        <f t="shared" si="4"/>
        <v>79.01255989642422</v>
      </c>
      <c r="H50" s="1">
        <f t="shared" si="7"/>
        <v>334.40000000000146</v>
      </c>
      <c r="I50" s="1">
        <f t="shared" si="5"/>
        <v>1572.4000000000015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0.5+0.8+0.8</f>
        <v>2.1</v>
      </c>
      <c r="E51" s="12">
        <f>D51/D49*100</f>
        <v>0.02344377958381709</v>
      </c>
      <c r="F51" s="1">
        <f t="shared" si="6"/>
        <v>32.30769230769231</v>
      </c>
      <c r="G51" s="1">
        <f t="shared" si="4"/>
        <v>21.64948453608248</v>
      </c>
      <c r="H51" s="1">
        <f t="shared" si="7"/>
        <v>4.4</v>
      </c>
      <c r="I51" s="1">
        <f t="shared" si="5"/>
        <v>7.6</v>
      </c>
    </row>
    <row r="52" spans="1:9" ht="18">
      <c r="A52" s="29" t="s">
        <v>1</v>
      </c>
      <c r="B52" s="49">
        <f>245.6-2</f>
        <v>243.6</v>
      </c>
      <c r="C52" s="50">
        <f>325-2</f>
        <v>323</v>
      </c>
      <c r="D52" s="51">
        <f>2.4+4.2+4.2+8.7+3.1+5.2-0.1+2.3+6.7+7.1+0.1+3.9+3.5+21.5+2.5-0.1+4.3+17.5+11.1+0.7-0.1+5.1+1.5+0.9+0.1+4.4+2.8+10.2+1.2</f>
        <v>134.9</v>
      </c>
      <c r="E52" s="1">
        <f>D52/D49*100</f>
        <v>1.505983745646155</v>
      </c>
      <c r="F52" s="1">
        <f t="shared" si="6"/>
        <v>55.3776683087028</v>
      </c>
      <c r="G52" s="1">
        <f t="shared" si="4"/>
        <v>41.76470588235294</v>
      </c>
      <c r="H52" s="1">
        <f t="shared" si="7"/>
        <v>108.69999999999999</v>
      </c>
      <c r="I52" s="1">
        <f t="shared" si="5"/>
        <v>188.1</v>
      </c>
    </row>
    <row r="53" spans="1:9" ht="18">
      <c r="A53" s="29" t="s">
        <v>0</v>
      </c>
      <c r="B53" s="49">
        <f>311.9+2</f>
        <v>313.9</v>
      </c>
      <c r="C53" s="50">
        <f>534.1-3+2</f>
        <v>533.1</v>
      </c>
      <c r="D53" s="51">
        <f>6+11+5+10.4+0.1+20.8+16+0.1+76.5+39.2+7.7+0.3+8.1+0.1+0.2+12-0.1+0.1+4.7+0.1+6.4+2.7+8.2+0.3+5.7+1.7+0.9+0.1+5.2+0.5+0.2+3+0.1</f>
        <v>253.29999999999987</v>
      </c>
      <c r="E53" s="1">
        <f>D53/D49*100</f>
        <v>2.8277663659908883</v>
      </c>
      <c r="F53" s="1">
        <f t="shared" si="6"/>
        <v>80.69448869066578</v>
      </c>
      <c r="G53" s="1">
        <f t="shared" si="4"/>
        <v>47.514537610204435</v>
      </c>
      <c r="H53" s="1">
        <f t="shared" si="7"/>
        <v>60.60000000000011</v>
      </c>
      <c r="I53" s="1">
        <f t="shared" si="5"/>
        <v>279.8000000000002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2647.6000000000035</v>
      </c>
      <c r="E54" s="1">
        <f>D54/D49*100</f>
        <v>29.557024202911524</v>
      </c>
      <c r="F54" s="1">
        <f t="shared" si="6"/>
        <v>83.99213247890377</v>
      </c>
      <c r="G54" s="1">
        <f t="shared" si="4"/>
        <v>69.99973561060743</v>
      </c>
      <c r="H54" s="1">
        <f t="shared" si="7"/>
        <v>504.59999999999536</v>
      </c>
      <c r="I54" s="1">
        <f>C54-D54</f>
        <v>1134.6999999999948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</f>
        <v>2605.1000000000004</v>
      </c>
      <c r="E56" s="3">
        <f>D56/D137*100</f>
        <v>0.5268896454909049</v>
      </c>
      <c r="F56" s="3">
        <f>D56/B56*100</f>
        <v>94.48353402002033</v>
      </c>
      <c r="G56" s="3">
        <f t="shared" si="4"/>
        <v>83.90016103059583</v>
      </c>
      <c r="H56" s="3">
        <f>B56-D56</f>
        <v>152.09999999999945</v>
      </c>
      <c r="I56" s="3">
        <f t="shared" si="5"/>
        <v>499.89999999999964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128-60.9+102.5+75.2+87.9+68.6+30+93+68.5+96.9-0.1+67+116.4+112.6+49.7+83+52.4+24.4+26.2+0.2+55.4+42.6+44.2+67.6+0.1+42.3</f>
        <v>1473.7</v>
      </c>
      <c r="E57" s="1">
        <f>D57/D56*100</f>
        <v>56.56980538175117</v>
      </c>
      <c r="F57" s="1">
        <f t="shared" si="6"/>
        <v>93.53855918755951</v>
      </c>
      <c r="G57" s="1">
        <f t="shared" si="4"/>
        <v>82.04999721619063</v>
      </c>
      <c r="H57" s="1">
        <f t="shared" si="7"/>
        <v>101.79999999999995</v>
      </c>
      <c r="I57" s="1">
        <f t="shared" si="5"/>
        <v>322.4000000000001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6.963264366051207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4.5+4.5+30.5+35.2+10+24.5+10.2+0.1+1.9+1.8+3+1.2+0.9+0.8+1.4+0.5</f>
        <v>131.00000000000003</v>
      </c>
      <c r="E59" s="1">
        <f>D59/D56*100</f>
        <v>5.028597750566197</v>
      </c>
      <c r="F59" s="1">
        <f t="shared" si="6"/>
        <v>78.86815171583386</v>
      </c>
      <c r="G59" s="1">
        <f t="shared" si="4"/>
        <v>45.50191038555055</v>
      </c>
      <c r="H59" s="1">
        <f t="shared" si="7"/>
        <v>35.099999999999966</v>
      </c>
      <c r="I59" s="1">
        <f t="shared" si="5"/>
        <v>156.89999999999995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27.956700318605808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90.70000000000024</v>
      </c>
      <c r="E61" s="1">
        <f>D61/D56*100</f>
        <v>3.4816321830256127</v>
      </c>
      <c r="F61" s="1">
        <f t="shared" si="6"/>
        <v>85.64683663833841</v>
      </c>
      <c r="G61" s="1">
        <f t="shared" si="4"/>
        <v>81.49146451033279</v>
      </c>
      <c r="H61" s="1">
        <f t="shared" si="7"/>
        <v>15.19999999999959</v>
      </c>
      <c r="I61" s="1">
        <f t="shared" si="5"/>
        <v>20.599999999999568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363.2</v>
      </c>
      <c r="C66" s="53">
        <f>C67+C68</f>
        <v>442.4</v>
      </c>
      <c r="D66" s="54">
        <f>SUM(D67:D68)</f>
        <v>1.4</v>
      </c>
      <c r="E66" s="42">
        <f>D66/D137*100</f>
        <v>0.00028315439088221823</v>
      </c>
      <c r="F66" s="113">
        <f>D66/B66*100</f>
        <v>0.3854625550660793</v>
      </c>
      <c r="G66" s="3">
        <f t="shared" si="4"/>
        <v>0.31645569620253167</v>
      </c>
      <c r="H66" s="3">
        <f>B66-D66</f>
        <v>361.8</v>
      </c>
      <c r="I66" s="3">
        <f t="shared" si="5"/>
        <v>441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</f>
        <v>68.69999999999999</v>
      </c>
      <c r="C68" s="50">
        <f>202.6-17.6</f>
        <v>185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68.69999999999999</v>
      </c>
      <c r="I68" s="1">
        <f t="shared" si="5"/>
        <v>185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</f>
        <v>33916.3</v>
      </c>
      <c r="E87" s="3">
        <f>D87/D137*100</f>
        <v>6.859678048198986</v>
      </c>
      <c r="F87" s="3">
        <f aca="true" t="shared" si="10" ref="F87:F92">D87/B87*100</f>
        <v>89.63839436738836</v>
      </c>
      <c r="G87" s="3">
        <f t="shared" si="8"/>
        <v>76.94016070270001</v>
      </c>
      <c r="H87" s="3">
        <f aca="true" t="shared" si="11" ref="H87:H92">B87-D87</f>
        <v>3920.5</v>
      </c>
      <c r="I87" s="3">
        <f t="shared" si="9"/>
        <v>10165.099999999999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</f>
        <v>29122.8</v>
      </c>
      <c r="E88" s="1">
        <f>D88/D87*100</f>
        <v>85.86667767415666</v>
      </c>
      <c r="F88" s="1">
        <f t="shared" si="10"/>
        <v>91.77738560443716</v>
      </c>
      <c r="G88" s="1">
        <f t="shared" si="8"/>
        <v>78.18956999871128</v>
      </c>
      <c r="H88" s="1">
        <f t="shared" si="11"/>
        <v>2609.2000000000007</v>
      </c>
      <c r="I88" s="1">
        <f t="shared" si="9"/>
        <v>8123.600000000002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</f>
        <v>1201</v>
      </c>
      <c r="E89" s="1">
        <f>D89/D87*100</f>
        <v>3.5410702228721878</v>
      </c>
      <c r="F89" s="1">
        <f t="shared" si="10"/>
        <v>78.60462072125138</v>
      </c>
      <c r="G89" s="1">
        <f t="shared" si="8"/>
        <v>65.62124357993663</v>
      </c>
      <c r="H89" s="1">
        <f t="shared" si="11"/>
        <v>326.9000000000001</v>
      </c>
      <c r="I89" s="1">
        <f t="shared" si="9"/>
        <v>629.1999999999998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3592.5000000000036</v>
      </c>
      <c r="E91" s="1">
        <f>D91/D87*100</f>
        <v>10.592252102971148</v>
      </c>
      <c r="F91" s="1">
        <f t="shared" si="10"/>
        <v>78.49199239660034</v>
      </c>
      <c r="G91" s="1">
        <f>D91/C91*100</f>
        <v>71.78109015345275</v>
      </c>
      <c r="H91" s="1">
        <f t="shared" si="11"/>
        <v>984.3999999999996</v>
      </c>
      <c r="I91" s="1">
        <f>C91-D91</f>
        <v>1412.2999999999965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</f>
        <v>28372.400000000005</v>
      </c>
      <c r="E92" s="3">
        <f>D92/D137*100</f>
        <v>5.738406885619036</v>
      </c>
      <c r="F92" s="3">
        <f t="shared" si="10"/>
        <v>75.39955460358125</v>
      </c>
      <c r="G92" s="3">
        <f>D92/C92*100</f>
        <v>65.59728477494892</v>
      </c>
      <c r="H92" s="3">
        <f t="shared" si="11"/>
        <v>9256.999999999996</v>
      </c>
      <c r="I92" s="3">
        <f>C92-D92</f>
        <v>14879.999999999996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</f>
        <v>5208.5</v>
      </c>
      <c r="C98" s="106">
        <f>5290.2+873.6+17.6</f>
        <v>6181.400000000001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</f>
        <v>4567.899999999999</v>
      </c>
      <c r="E98" s="25">
        <f>D98/D137*100</f>
        <v>0.9238721015077747</v>
      </c>
      <c r="F98" s="25">
        <f>D98/B98*100</f>
        <v>87.70087357204567</v>
      </c>
      <c r="G98" s="25">
        <f aca="true" t="shared" si="12" ref="G98:G135">D98/C98*100</f>
        <v>73.89749894845825</v>
      </c>
      <c r="H98" s="25">
        <f aca="true" t="shared" si="13" ref="H98:H103">B98-D98</f>
        <v>640.6000000000013</v>
      </c>
      <c r="I98" s="25">
        <f aca="true" t="shared" si="14" ref="I98:I135">C98-D98</f>
        <v>1613.5000000000018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0.3327568466910397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</f>
        <v>4834</v>
      </c>
      <c r="C100" s="51">
        <f>5711.4+17.6</f>
        <v>5729</v>
      </c>
      <c r="D100" s="51">
        <f>3302.1+5.1+16.7+151+216.3+17.4+13.8+53.7+7.6+119.5+15.5+6.4+75+28.9+153.8+9.3+9.1+11.7+14.3+26.2</f>
        <v>4253.400000000001</v>
      </c>
      <c r="E100" s="1">
        <f>D100/D98*100</f>
        <v>93.11499813918871</v>
      </c>
      <c r="F100" s="1">
        <f aca="true" t="shared" si="15" ref="F100:F135">D100/B100*100</f>
        <v>87.98924286305339</v>
      </c>
      <c r="G100" s="1">
        <f t="shared" si="12"/>
        <v>74.24332344213651</v>
      </c>
      <c r="H100" s="1">
        <f t="shared" si="13"/>
        <v>580.5999999999995</v>
      </c>
      <c r="I100" s="1">
        <f t="shared" si="14"/>
        <v>1475.5999999999995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17.7+41.2+3+5.2+16.9+34.4+10.6+13.9+13.1+2.6+3.8+6.5+29.2+10.8+9.4+3.9+11.8+1.3</f>
        <v>235.30000000000004</v>
      </c>
      <c r="E101" s="97">
        <f>D101/D98*100</f>
        <v>5.15116355436853</v>
      </c>
      <c r="F101" s="97">
        <f>D101/B101*100</f>
        <v>76.59505208333334</v>
      </c>
      <c r="G101" s="97">
        <f>D101/C101*100</f>
        <v>58.8102974256436</v>
      </c>
      <c r="H101" s="97">
        <f t="shared" si="13"/>
        <v>71.89999999999995</v>
      </c>
      <c r="I101" s="97">
        <f>C101-D101</f>
        <v>164.79999999999998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299.29999999999836</v>
      </c>
      <c r="E102" s="97">
        <f>D102/D98*100</f>
        <v>6.552245014120241</v>
      </c>
      <c r="F102" s="97">
        <f t="shared" si="15"/>
        <v>83.30086278875541</v>
      </c>
      <c r="G102" s="97">
        <f t="shared" si="12"/>
        <v>68.45837145471131</v>
      </c>
      <c r="H102" s="97">
        <f>B102-D102</f>
        <v>60.00000000000182</v>
      </c>
      <c r="I102" s="97">
        <f t="shared" si="14"/>
        <v>137.90000000000236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10642.5</v>
      </c>
      <c r="E103" s="95">
        <f>D103/D137*100</f>
        <v>2.1524790035457197</v>
      </c>
      <c r="F103" s="95">
        <f>D103/B103*100</f>
        <v>76.22366102763176</v>
      </c>
      <c r="G103" s="95">
        <f t="shared" si="12"/>
        <v>62.015255432344084</v>
      </c>
      <c r="H103" s="95">
        <f t="shared" si="13"/>
        <v>3319.699999999997</v>
      </c>
      <c r="I103" s="95">
        <f t="shared" si="14"/>
        <v>6518.5999999999985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1.4+20.1+85.2+143.2+49+97.4+39.5+2.1+10+69.9+14+22.7+50+22.1+4.6+24.2+39.7</f>
        <v>695.1000000000001</v>
      </c>
      <c r="E104" s="6">
        <f>D104/D103*100</f>
        <v>6.531360112755463</v>
      </c>
      <c r="F104" s="6">
        <f t="shared" si="15"/>
        <v>66.427752293578</v>
      </c>
      <c r="G104" s="6">
        <f t="shared" si="12"/>
        <v>47.28893121981088</v>
      </c>
      <c r="H104" s="6">
        <f aca="true" t="shared" si="16" ref="H104:H135">B104-D104</f>
        <v>351.29999999999995</v>
      </c>
      <c r="I104" s="6">
        <f t="shared" si="14"/>
        <v>774.8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1.4+85.2+143.2+49+2.1+10+14+22.7+19.6</f>
        <v>347.20000000000005</v>
      </c>
      <c r="E105" s="1"/>
      <c r="F105" s="1">
        <f t="shared" si="15"/>
        <v>59.81050818260122</v>
      </c>
      <c r="G105" s="1">
        <f t="shared" si="12"/>
        <v>38.30961050424805</v>
      </c>
      <c r="H105" s="1">
        <f t="shared" si="16"/>
        <v>233.29999999999995</v>
      </c>
      <c r="I105" s="1">
        <f t="shared" si="14"/>
        <v>559.0999999999999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</f>
        <v>122</v>
      </c>
      <c r="E106" s="6">
        <f>D106/D103*100</f>
        <v>1.1463471928588207</v>
      </c>
      <c r="F106" s="6">
        <f>D106/B106*100</f>
        <v>14.22740524781341</v>
      </c>
      <c r="G106" s="6">
        <f t="shared" si="12"/>
        <v>14.22740524781341</v>
      </c>
      <c r="H106" s="6">
        <f t="shared" si="16"/>
        <v>735.5</v>
      </c>
      <c r="I106" s="6">
        <f t="shared" si="14"/>
        <v>735.5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>
        <f>7.4</f>
        <v>7.4</v>
      </c>
      <c r="E107" s="6">
        <f>D107/D103*100</f>
        <v>0.06953253464881372</v>
      </c>
      <c r="F107" s="6">
        <f t="shared" si="15"/>
        <v>13.051146384479717</v>
      </c>
      <c r="G107" s="6">
        <f t="shared" si="12"/>
        <v>11.653543307086615</v>
      </c>
      <c r="H107" s="6">
        <f t="shared" si="16"/>
        <v>49.300000000000004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5.5+5.5+5.5-0.1+5.5+5.5+5.5+5.5-0.1+5.5+5.5</f>
        <v>49.3</v>
      </c>
      <c r="E109" s="6">
        <f>D109/D103*100</f>
        <v>0.4632370213765562</v>
      </c>
      <c r="F109" s="6">
        <f t="shared" si="15"/>
        <v>78.5031847133758</v>
      </c>
      <c r="G109" s="6">
        <f t="shared" si="12"/>
        <v>65.2980132450331</v>
      </c>
      <c r="H109" s="6">
        <f t="shared" si="16"/>
        <v>13.5</v>
      </c>
      <c r="I109" s="6">
        <f t="shared" si="14"/>
        <v>26.200000000000003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7.014329339910735</v>
      </c>
      <c r="F110" s="6">
        <f t="shared" si="15"/>
        <v>86.19097101951276</v>
      </c>
      <c r="G110" s="6">
        <f t="shared" si="12"/>
        <v>71.0952380952381</v>
      </c>
      <c r="H110" s="6">
        <f t="shared" si="16"/>
        <v>119.60000000000002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0.2151750058726803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0.7037820061075876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13.5+13.4+14.3+0.8+6.9+0.4+13.5-0.1+0.8+0.5+2+13.5-0.1+0.1+13.9+0.3+2.4+13.5+0.3+6.3+13.5+3.9</f>
        <v>133.6</v>
      </c>
      <c r="E114" s="6">
        <f>D114/D103*100</f>
        <v>1.2553441390650693</v>
      </c>
      <c r="F114" s="6">
        <f t="shared" si="15"/>
        <v>76.38650657518582</v>
      </c>
      <c r="G114" s="6">
        <f t="shared" si="12"/>
        <v>74.09872434830837</v>
      </c>
      <c r="H114" s="6">
        <f t="shared" si="16"/>
        <v>41.30000000000001</v>
      </c>
      <c r="I114" s="6">
        <f t="shared" si="14"/>
        <v>46.70000000000002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0.5431054733380314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196.6+25+11.8+12.7+6.1+3.1+261.8+113.5+10.8+196.3+110+87.9+5.6</f>
        <v>1041.2</v>
      </c>
      <c r="E120" s="19">
        <f>D120/D103*100</f>
        <v>9.783415550857413</v>
      </c>
      <c r="F120" s="6">
        <f t="shared" si="15"/>
        <v>62.670037317924645</v>
      </c>
      <c r="G120" s="6">
        <f t="shared" si="12"/>
        <v>61.243456267278404</v>
      </c>
      <c r="H120" s="6">
        <f t="shared" si="16"/>
        <v>620.2</v>
      </c>
      <c r="I120" s="6">
        <f t="shared" si="14"/>
        <v>658.8999999999999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0.04134366925064599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0.4622973925299506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0.43316889828517735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1.269438571764153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0.15879727507634486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</f>
        <v>682.3000000000003</v>
      </c>
      <c r="E129" s="19">
        <f>D129/D103*100</f>
        <v>6.411087620389949</v>
      </c>
      <c r="F129" s="6">
        <f t="shared" si="15"/>
        <v>93.83853665245499</v>
      </c>
      <c r="G129" s="6">
        <f t="shared" si="12"/>
        <v>78.58788297627278</v>
      </c>
      <c r="H129" s="6">
        <f t="shared" si="16"/>
        <v>44.79999999999973</v>
      </c>
      <c r="I129" s="6">
        <f t="shared" si="14"/>
        <v>185.89999999999975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21.4+1.2+34.6+22.6+31.2+22.6+44.8+0.2+32.7+30.6+29.7+33.6+24.3+38.4+29.7+36.6+5.6+24.5+36.9+39.8+25+0.6+28.8</f>
        <v>595.4</v>
      </c>
      <c r="E130" s="1">
        <f>D130/D129*100</f>
        <v>87.26366700864719</v>
      </c>
      <c r="F130" s="1">
        <f>D130/B130*100</f>
        <v>94.49293762894779</v>
      </c>
      <c r="G130" s="1">
        <f t="shared" si="12"/>
        <v>79.6948199705528</v>
      </c>
      <c r="H130" s="1">
        <f t="shared" si="16"/>
        <v>34.700000000000045</v>
      </c>
      <c r="I130" s="1">
        <f t="shared" si="14"/>
        <v>151.70000000000005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3.4+3+2.7+1.6-0.1+0.1+0.1+0.1+0.1+0.1</f>
        <v>11.1</v>
      </c>
      <c r="E131" s="1">
        <f>D131/D129*100</f>
        <v>1.6268503590795829</v>
      </c>
      <c r="F131" s="1">
        <f>D131/B131*100</f>
        <v>72.07792207792207</v>
      </c>
      <c r="G131" s="1">
        <f>D131/C131*100</f>
        <v>45.49180327868852</v>
      </c>
      <c r="H131" s="1">
        <f t="shared" si="16"/>
        <v>4.300000000000001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59.02748414376321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4.470754052149402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15709.599999999999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544692.2999999999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494429.91000000003</v>
      </c>
      <c r="E137" s="38">
        <v>100</v>
      </c>
      <c r="F137" s="3">
        <f>D137/B137*100</f>
        <v>90.77233329716614</v>
      </c>
      <c r="G137" s="3">
        <f aca="true" t="shared" si="17" ref="G137:G143">D137/C137*100</f>
        <v>79.21527628020901</v>
      </c>
      <c r="H137" s="3">
        <f aca="true" t="shared" si="18" ref="H137:H143">B137-D137</f>
        <v>50262.3899999999</v>
      </c>
      <c r="I137" s="3">
        <f aca="true" t="shared" si="19" ref="I137:I143">C137-D137</f>
        <v>129729.89000000001</v>
      </c>
      <c r="K137" s="46"/>
      <c r="L137" s="47"/>
    </row>
    <row r="138" spans="1:12" ht="18.75">
      <c r="A138" s="23" t="s">
        <v>5</v>
      </c>
      <c r="B138" s="67">
        <f>B7+B18+B32+B50+B57+B88+B111+B115+B44+B130</f>
        <v>390706.99999999994</v>
      </c>
      <c r="C138" s="67">
        <f>C7+C18+C32+C50+C57+C88+C111+C115+C44+C130</f>
        <v>430976.7</v>
      </c>
      <c r="D138" s="67">
        <f>D7+D18+D32+D50+D57+D88+D111+D115+D44+D130</f>
        <v>368467.49999999994</v>
      </c>
      <c r="E138" s="6">
        <f>D138/D137*100</f>
        <v>74.52370751599553</v>
      </c>
      <c r="F138" s="6">
        <f aca="true" t="shared" si="20" ref="F138:F149">D138/B138*100</f>
        <v>94.30788288922389</v>
      </c>
      <c r="G138" s="6">
        <f t="shared" si="17"/>
        <v>85.4959212412179</v>
      </c>
      <c r="H138" s="6">
        <f t="shared" si="18"/>
        <v>22239.5</v>
      </c>
      <c r="I138" s="18">
        <f t="shared" si="19"/>
        <v>62509.20000000007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43557.8</v>
      </c>
      <c r="C139" s="68">
        <f>C10+C21+C34+C53+C59+C89+C47+C131+C105+C108</f>
        <v>64497.399999999994</v>
      </c>
      <c r="D139" s="68">
        <f>D10+D21+D34+D53+D59+D89+D47+D131+D105+D108</f>
        <v>36677.2</v>
      </c>
      <c r="E139" s="6">
        <f>D139/D137*100</f>
        <v>7.418078732332353</v>
      </c>
      <c r="F139" s="6">
        <f t="shared" si="20"/>
        <v>84.20351808401708</v>
      </c>
      <c r="G139" s="6">
        <f t="shared" si="17"/>
        <v>56.86616824864258</v>
      </c>
      <c r="H139" s="6">
        <f t="shared" si="18"/>
        <v>6880.600000000006</v>
      </c>
      <c r="I139" s="18">
        <f t="shared" si="19"/>
        <v>27820.199999999997</v>
      </c>
      <c r="K139" s="46"/>
      <c r="L139" s="103"/>
    </row>
    <row r="140" spans="1:12" ht="18.75">
      <c r="A140" s="23" t="s">
        <v>1</v>
      </c>
      <c r="B140" s="67">
        <f>B20+B9+B52+B46+B58+B33+B99+B119</f>
        <v>16568.800000000003</v>
      </c>
      <c r="C140" s="67">
        <f>C20+C9+C52+C46+C58+C33+C99+C119</f>
        <v>20514.600000000002</v>
      </c>
      <c r="D140" s="67">
        <f>D20+D9+D52+D46+D58+D33+D99+D119</f>
        <v>15591.400000000001</v>
      </c>
      <c r="E140" s="6">
        <f>D140/D137*100</f>
        <v>3.153409550000727</v>
      </c>
      <c r="F140" s="6">
        <f t="shared" si="20"/>
        <v>94.1009608420646</v>
      </c>
      <c r="G140" s="6">
        <f t="shared" si="17"/>
        <v>76.00148187144765</v>
      </c>
      <c r="H140" s="6">
        <f t="shared" si="18"/>
        <v>977.4000000000015</v>
      </c>
      <c r="I140" s="18">
        <f t="shared" si="19"/>
        <v>4923.200000000001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7016.2</v>
      </c>
      <c r="C141" s="67">
        <f>C11+C22+C100+C60+C36+C90</f>
        <v>8131</v>
      </c>
      <c r="D141" s="67">
        <f>D11+D22+D100+D60+D36+D90</f>
        <v>6360.500000000001</v>
      </c>
      <c r="E141" s="6">
        <f>D141/D137*100</f>
        <v>1.286431073718821</v>
      </c>
      <c r="F141" s="6">
        <f t="shared" si="20"/>
        <v>90.65448533394147</v>
      </c>
      <c r="G141" s="6">
        <f t="shared" si="17"/>
        <v>78.225310539909</v>
      </c>
      <c r="H141" s="6">
        <f t="shared" si="18"/>
        <v>655.6999999999989</v>
      </c>
      <c r="I141" s="18">
        <f t="shared" si="19"/>
        <v>1770.499999999999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4814.499999999999</v>
      </c>
      <c r="E142" s="6">
        <f>D142/D137*100</f>
        <v>0.973747724930314</v>
      </c>
      <c r="F142" s="6">
        <f t="shared" si="20"/>
        <v>71.98068355111681</v>
      </c>
      <c r="G142" s="6">
        <f t="shared" si="17"/>
        <v>60.60625133750423</v>
      </c>
      <c r="H142" s="6">
        <f t="shared" si="18"/>
        <v>1874.1000000000013</v>
      </c>
      <c r="I142" s="18">
        <f t="shared" si="19"/>
        <v>3129.4000000000015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80153.89999999998</v>
      </c>
      <c r="C143" s="67">
        <f>C137-C138-C139-C140-C141-C142</f>
        <v>92096.20000000004</v>
      </c>
      <c r="D143" s="67">
        <f>D137-D138-D139-D140-D141-D142</f>
        <v>62518.810000000085</v>
      </c>
      <c r="E143" s="6">
        <f>D143/D137*100</f>
        <v>12.644625403022255</v>
      </c>
      <c r="F143" s="6">
        <f t="shared" si="20"/>
        <v>77.99846295688681</v>
      </c>
      <c r="G143" s="43">
        <f t="shared" si="17"/>
        <v>67.88424495256054</v>
      </c>
      <c r="H143" s="6">
        <f t="shared" si="18"/>
        <v>17635.089999999895</v>
      </c>
      <c r="I143" s="6">
        <f t="shared" si="19"/>
        <v>29577.389999999956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63538+234.4-632</f>
        <v>63140.4</v>
      </c>
      <c r="C145" s="74">
        <f>77971.6-8326.2+721.6-624</f>
        <v>69743.00000000001</v>
      </c>
      <c r="D145" s="74">
        <f>1285.7+343.1+251.2+535+4+1250.9+3+47.1-1+182.9+10.6+2492.6+31+22.3+70.1+288.5+61.4+28+67+8.2+59.1+10.4+80.6+354.8+3.8+68.4+2.6+5.3+24.2+4809.3+1220.5+217.5+98.1+52.8+976.5+2798.4+12.2+2.6+88.8</f>
        <v>17867.5</v>
      </c>
      <c r="E145" s="15"/>
      <c r="F145" s="6">
        <f t="shared" si="20"/>
        <v>28.298046892322503</v>
      </c>
      <c r="G145" s="6">
        <f aca="true" t="shared" si="21" ref="G145:G154">D145/C145*100</f>
        <v>25.619058543509738</v>
      </c>
      <c r="H145" s="6">
        <f>B145-D145</f>
        <v>45272.9</v>
      </c>
      <c r="I145" s="6">
        <f aca="true" t="shared" si="22" ref="I145:I154">C145-D145</f>
        <v>51875.500000000015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2921.3+155.4+1707.9+56.8+14.6+990.8-990.8+14.7+990.8+400.1+597.2+8.8-9.6+18.2+0.4+53.9+92.1+242.6+11.1+67.1+121.7-0.1+4651+87.1</f>
        <v>12203.1</v>
      </c>
      <c r="E146" s="6"/>
      <c r="F146" s="6">
        <f t="shared" si="20"/>
        <v>45.47676988264757</v>
      </c>
      <c r="G146" s="6">
        <f t="shared" si="21"/>
        <v>43.65999649377645</v>
      </c>
      <c r="H146" s="6">
        <f aca="true" t="shared" si="23" ref="H146:H153">B146-D146</f>
        <v>14630.6</v>
      </c>
      <c r="I146" s="6">
        <f t="shared" si="22"/>
        <v>15747.200000000003</v>
      </c>
      <c r="K146" s="46"/>
      <c r="L146" s="46"/>
    </row>
    <row r="147" spans="1:12" ht="18.75">
      <c r="A147" s="23" t="s">
        <v>63</v>
      </c>
      <c r="B147" s="89">
        <f>87818.4-39.4+632</f>
        <v>88411</v>
      </c>
      <c r="C147" s="67">
        <f>109130.7-6200+130-3633.3+1677.5-526.6+624</f>
        <v>101202.29999999999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</f>
        <v>21492.899999999998</v>
      </c>
      <c r="E147" s="6"/>
      <c r="F147" s="6">
        <f t="shared" si="20"/>
        <v>24.31021026795308</v>
      </c>
      <c r="G147" s="6">
        <f t="shared" si="21"/>
        <v>21.237560806424362</v>
      </c>
      <c r="H147" s="6">
        <f t="shared" si="23"/>
        <v>66918.1</v>
      </c>
      <c r="I147" s="6">
        <f t="shared" si="22"/>
        <v>79709.4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</f>
        <v>4648.500000000002</v>
      </c>
      <c r="E149" s="19"/>
      <c r="F149" s="6">
        <f t="shared" si="20"/>
        <v>26.60009727904782</v>
      </c>
      <c r="G149" s="6">
        <f t="shared" si="21"/>
        <v>23.878381293855373</v>
      </c>
      <c r="H149" s="6">
        <f t="shared" si="23"/>
        <v>12826.999999999998</v>
      </c>
      <c r="I149" s="6">
        <f t="shared" si="22"/>
        <v>14818.9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</f>
        <v>2201.2999999999997</v>
      </c>
      <c r="E153" s="24"/>
      <c r="F153" s="6">
        <f>D153/B153*100</f>
        <v>26.98928422549717</v>
      </c>
      <c r="G153" s="6">
        <f t="shared" si="21"/>
        <v>24.82771843948434</v>
      </c>
      <c r="H153" s="6">
        <f t="shared" si="23"/>
        <v>5954.9</v>
      </c>
      <c r="I153" s="6">
        <f t="shared" si="22"/>
        <v>6665</v>
      </c>
    </row>
    <row r="154" spans="1:9" ht="19.5" thickBot="1">
      <c r="A154" s="14" t="s">
        <v>20</v>
      </c>
      <c r="B154" s="91">
        <f>B137+B145+B149+B150+B146+B153+B152+B147+B151+B148</f>
        <v>758243.8999999998</v>
      </c>
      <c r="C154" s="91">
        <f>C137+C145+C149+C150+C146+C153+C152+C147+C151+C148</f>
        <v>861086</v>
      </c>
      <c r="D154" s="91">
        <f>D137+D145+D149+D150+D146+D153+D152+D147+D151+D148</f>
        <v>561745.91</v>
      </c>
      <c r="E154" s="25"/>
      <c r="F154" s="3">
        <f>D154/B154*100</f>
        <v>74.08512089579622</v>
      </c>
      <c r="G154" s="3">
        <f t="shared" si="21"/>
        <v>65.23691129573585</v>
      </c>
      <c r="H154" s="3">
        <f>B154-D154</f>
        <v>196497.98999999976</v>
      </c>
      <c r="I154" s="3">
        <f t="shared" si="22"/>
        <v>299340.08999999997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494429.91000000003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494429.91000000003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2014-10-21T05:07:47Z</dcterms:modified>
  <cp:category/>
  <cp:version/>
  <cp:contentType/>
  <cp:contentStatus/>
</cp:coreProperties>
</file>